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dora" state="visible" r:id="rId4"/>
    <sheet sheetId="2" name="CAC por canal" state="visible" r:id="rId5"/>
    <sheet sheetId="3" name="Cenários" state="visible" r:id="rId6"/>
    <sheet sheetId="4" name="Como usar" state="visible" r:id="rId7"/>
  </sheets>
  <calcPr calcId="171027" fullCalcOnLoad="1"/>
</workbook>
</file>

<file path=xl/sharedStrings.xml><?xml version="1.0" encoding="utf-8"?>
<sst xmlns="http://schemas.openxmlformats.org/spreadsheetml/2006/main" count="79" uniqueCount="73">
  <si>
    <t>Calculadora de CAC e LTV</t>
  </si>
  <si>
    <t>Quanto você pode pagar por cliente sem furar a margem. Use a média dos últimos três meses.</t>
  </si>
  <si>
    <t>PREENCHA (VALORES MENSAIS)</t>
  </si>
  <si>
    <r>
      <rPr>
        <color rgb="FFE63901"/>
        <sz val="9"/>
        <rFont val="Arial"/>
      </rPr>
      <t xml:space="preserve">■ </t>
    </r>
    <r>
      <rPr>
        <color rgb="FF71717A"/>
        <sz val="9"/>
        <rFont val="Arial"/>
      </rPr>
      <t xml:space="preserve">Preencha as células em laranja      </t>
    </r>
    <r>
      <rPr>
        <color rgb="FFC4C4CC"/>
        <sz val="9"/>
        <rFont val="Arial"/>
      </rPr>
      <t xml:space="preserve">■ </t>
    </r>
    <r>
      <rPr>
        <color rgb="FF71717A"/>
        <sz val="9"/>
        <rFont val="Arial"/>
      </rPr>
      <t>As cinzas calculam sozinhas</t>
    </r>
  </si>
  <si>
    <t>Investimento em mídia</t>
  </si>
  <si>
    <t>Tudo o que foi pago às plataformas no mês</t>
  </si>
  <si>
    <t>Ferramentas e agência</t>
  </si>
  <si>
    <t>CRM, automação, ferramentas, agência, freelancers</t>
  </si>
  <si>
    <t>Time de marketing e vendas (salários e comissões)</t>
  </si>
  <si>
    <t>Inclua encargos e comissões</t>
  </si>
  <si>
    <t>Outros custos de aquisição (eventos, brindes, viagens)</t>
  </si>
  <si>
    <t/>
  </si>
  <si>
    <t>Clientes novos no mês</t>
  </si>
  <si>
    <t>Só quem comprou pela primeira vez</t>
  </si>
  <si>
    <t>Receita média por cliente por mês</t>
  </si>
  <si>
    <t>O valor que o cliente paga de fato</t>
  </si>
  <si>
    <t>Margem de contribuição</t>
  </si>
  <si>
    <t>O que sobra depois dos custos de entrega e impostos sobre a venda</t>
  </si>
  <si>
    <t>Tempo médio como cliente (meses)</t>
  </si>
  <si>
    <t>Sabe o cancelamento mensal? Tempo ≈ 100 ÷ cancelamento (%)</t>
  </si>
  <si>
    <t>Relação LTV:CAC que você quer manter</t>
  </si>
  <si>
    <t>Referência comum de mercado: 3x</t>
  </si>
  <si>
    <t>RESULTADO</t>
  </si>
  <si>
    <t>Custos totais de aquisição</t>
  </si>
  <si>
    <t>CAC total</t>
  </si>
  <si>
    <t>CAC só de mídia</t>
  </si>
  <si>
    <t>Margem mensal por cliente</t>
  </si>
  <si>
    <t>LTV (margem no tempo)</t>
  </si>
  <si>
    <t>Relação LTV:CAC</t>
  </si>
  <si>
    <t>Payback do CAC (meses)</t>
  </si>
  <si>
    <t>CAC máximo para a sua meta</t>
  </si>
  <si>
    <t>Diagnóstico</t>
  </si>
  <si>
    <t>Material gratuito da Manáry · manary.co</t>
  </si>
  <si>
    <t>CAC por canal</t>
  </si>
  <si>
    <t>Compare o custo de mídia por cliente de cada canal com o teto que a sua margem aguenta (vem da aba Calculadora).</t>
  </si>
  <si>
    <t>INVESTIMENTO E CLIENTES POR CANAL</t>
  </si>
  <si>
    <t>Canal</t>
  </si>
  <si>
    <t>Clientes novos</t>
  </si>
  <si>
    <t>CAC de mídia</t>
  </si>
  <si>
    <t>Teto de CAC de mídia</t>
  </si>
  <si>
    <t>Situação</t>
  </si>
  <si>
    <t>Google Ads</t>
  </si>
  <si>
    <t>Meta Ads</t>
  </si>
  <si>
    <t>LinkedIn Ads</t>
  </si>
  <si>
    <t>SEO e conteúdo</t>
  </si>
  <si>
    <t>Indicação e parcerias</t>
  </si>
  <si>
    <t>E-mail e WhatsApp</t>
  </si>
  <si>
    <t>Outro canal</t>
  </si>
  <si>
    <t>Total</t>
  </si>
  <si>
    <t>O teto de mídia é a parte do CAC máximo que cabe à mídia, na mesma proporção que a mídia tem nos custos totais. Em vendas longas, compare o investimento de um trimestre com os clientes do trimestre seguinte.</t>
  </si>
  <si>
    <t>Cenários</t>
  </si>
  <si>
    <t>O que acontece com a relação LTV:CAC se você melhorar uma alavanca de cada vez (valores da aba Calculadora).</t>
  </si>
  <si>
    <t>Cenário</t>
  </si>
  <si>
    <t>CAC</t>
  </si>
  <si>
    <t>LTV</t>
  </si>
  <si>
    <t>LTV:CAC</t>
  </si>
  <si>
    <t>CAC máximo</t>
  </si>
  <si>
    <t>Hoje</t>
  </si>
  <si>
    <t>Conversão 20% maior (mesmo custo, mais clientes)</t>
  </si>
  <si>
    <t>Receita por cliente 10% maior</t>
  </si>
  <si>
    <t>Cliente fica 3 meses a mais</t>
  </si>
  <si>
    <t>CAC 15% menor (canais otimizados)</t>
  </si>
  <si>
    <t>Margem 5 pontos maior</t>
  </si>
  <si>
    <t>Como usar esta planilha</t>
  </si>
  <si>
    <t>Material completo: manary.co/e-books/calculadora-de-cac-e-ltv</t>
  </si>
  <si>
    <r>
      <rPr>
        <b/>
        <color rgb="FFE63901"/>
        <sz val="10"/>
        <rFont val="Arial"/>
      </rPr>
      <t xml:space="preserve">1.  </t>
    </r>
    <r>
      <rPr>
        <color rgb="FF0A0A0A"/>
        <sz val="10"/>
        <rFont val="Arial"/>
      </rPr>
      <t>Na aba Calculadora, preencha as células em laranja com a média mensal dos últimos três meses.</t>
    </r>
  </si>
  <si>
    <r>
      <rPr>
        <b/>
        <color rgb="FFE63901"/>
        <sz val="10"/>
        <rFont val="Arial"/>
      </rPr>
      <t xml:space="preserve">2.  </t>
    </r>
    <r>
      <rPr>
        <color rgb="FF0A0A0A"/>
        <sz val="10"/>
        <rFont val="Arial"/>
      </rPr>
      <t>Inclua no CAC todos os custos de aquisição: mídia, ferramentas, agência, time de marketing e vendas e comissões.</t>
    </r>
  </si>
  <si>
    <r>
      <rPr>
        <b/>
        <color rgb="FFE63901"/>
        <sz val="10"/>
        <rFont val="Arial"/>
      </rPr>
      <t xml:space="preserve">3.  </t>
    </r>
    <r>
      <rPr>
        <color rgb="FF0A0A0A"/>
        <sz val="10"/>
        <rFont val="Arial"/>
      </rPr>
      <t>Use a margem de contribuição (receita menos custos de entrega e impostos sobre a venda), não o faturamento.</t>
    </r>
  </si>
  <si>
    <r>
      <rPr>
        <b/>
        <color rgb="FFE63901"/>
        <sz val="10"/>
        <rFont val="Arial"/>
      </rPr>
      <t xml:space="preserve">4.  </t>
    </r>
    <r>
      <rPr>
        <color rgb="FF0A0A0A"/>
        <sz val="10"/>
        <rFont val="Arial"/>
      </rPr>
      <t>Em compra única ou recompra eventual: use o ticket por compra no lugar da receita mensal e o número médio de compras no lugar dos meses.</t>
    </r>
  </si>
  <si>
    <r>
      <rPr>
        <b/>
        <color rgb="FFE63901"/>
        <sz val="10"/>
        <rFont val="Arial"/>
      </rPr>
      <t xml:space="preserve">5.  </t>
    </r>
    <r>
      <rPr>
        <color rgb="FF0A0A0A"/>
        <sz val="10"/>
        <rFont val="Arial"/>
      </rPr>
      <t>O CAC máximo é o teto que você aceita pagar por cliente para manter a relação LTV:CAC desejada.</t>
    </r>
  </si>
  <si>
    <r>
      <rPr>
        <b/>
        <color rgb="FFE63901"/>
        <sz val="10"/>
        <rFont val="Arial"/>
      </rPr>
      <t xml:space="preserve">6.  </t>
    </r>
    <r>
      <rPr>
        <color rgb="FF0A0A0A"/>
        <sz val="10"/>
        <rFont val="Arial"/>
      </rPr>
      <t>Na aba CAC por canal, compare cada canal com o teto. Canal abaixo pode receber mais verba; acima precisa melhorar antes.</t>
    </r>
  </si>
  <si>
    <r>
      <rPr>
        <b/>
        <color rgb="FFE63901"/>
        <sz val="10"/>
        <rFont val="Arial"/>
      </rPr>
      <t xml:space="preserve">7.  </t>
    </r>
    <r>
      <rPr>
        <color rgb="FF0A0A0A"/>
        <sz val="10"/>
        <rFont val="Arial"/>
      </rPr>
      <t>Na aba Cenários, veja qual alavanca melhora mais a sua relação LTV:CAC antes de decidir onde agir.</t>
    </r>
  </si>
  <si>
    <r>
      <rPr>
        <i/>
        <color rgb="FF71717A"/>
        <sz val="10"/>
        <rFont val="Arial"/>
      </rPr>
      <t>No Google Sheets: Arquivo &gt; Importar &gt; Fazer upload. As fórmulas continuam funcionando.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</si>
</sst>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$&quot; #,##0"/>
    <numFmt numFmtId="165" formatCode="0.0&quot;x&quot;"/>
    <numFmt numFmtId="166" formatCode="0.0"/>
  </numFmts>
  <fonts count="12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color rgb="FFD4D4D8"/>
      <sz val="10"/>
      <name val="Arial"/>
    </font>
    <font>
      <b/>
      <color rgb="FFE63901"/>
      <sz val="9"/>
      <name val="Arial"/>
    </font>
    <font>
      <color rgb="FF0A0A0A"/>
      <sz val="10"/>
      <name val="Arial"/>
    </font>
    <font>
      <b/>
      <color rgb="FF0A0A0A"/>
      <sz val="11"/>
      <name val="Arial"/>
    </font>
    <font>
      <color rgb="FF71717A"/>
      <sz val="9"/>
      <name val="Arial"/>
    </font>
    <font>
      <b/>
      <color rgb="FF0A0A0A"/>
      <sz val="10"/>
      <name val="Arial"/>
    </font>
    <font>
      <b/>
      <color rgb="FFFFFFFF"/>
      <sz val="12"/>
      <name val="Arial"/>
    </font>
    <font>
      <b/>
      <u/>
      <color rgb="FFE63901"/>
      <sz val="9"/>
      <name val="Arial"/>
    </font>
    <font>
      <b/>
      <color rgb="FFFFFFFF"/>
      <sz val="10"/>
      <name val="Arial"/>
    </font>
    <font>
      <b/>
      <color rgb="FFE63901"/>
      <sz val="11"/>
      <name val="Arial"/>
    </font>
  </fonts>
  <fills count="7">
    <fill>
      <patternFill patternType="none"/>
    </fill>
    <fill>
      <patternFill patternType="gray125"/>
    </fill>
    <fill>
      <patternFill patternType="solid">
        <fgColor rgb="FF0B0B0D"/>
      </patternFill>
    </fill>
    <fill>
      <patternFill patternType="solid">
        <fgColor rgb="FFFFF1EB"/>
      </patternFill>
    </fill>
    <fill>
      <patternFill patternType="solid">
        <fgColor rgb="FFF4F4F5"/>
      </patternFill>
    </fill>
    <fill>
      <patternFill patternType="solid">
        <fgColor rgb="FF18181B"/>
      </patternFill>
    </fill>
    <fill>
      <patternFill patternType="solid">
        <fgColor rgb="FFFAFAFA"/>
      </patternFill>
    </fill>
  </fills>
  <borders count="7">
    <border>
      <left/>
      <right/>
      <top/>
      <bottom/>
      <diagonal/>
    </border>
    <border>
      <left/>
      <right/>
      <top/>
      <bottom style="thick">
        <color rgb="FFE63901"/>
      </bottom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63901"/>
      </left>
      <right style="thin">
        <color rgb="FFE63901"/>
      </right>
      <top style="thin">
        <color rgb="FFE63901"/>
      </top>
      <bottom style="thin">
        <color rgb="FFE63901"/>
      </bottom>
      <diagonal/>
    </border>
    <border>
      <left style="thin">
        <color rgb="FF18181B"/>
      </left>
      <right style="thin">
        <color rgb="FF18181B"/>
      </right>
      <top style="thin">
        <color rgb="FF18181B"/>
      </top>
      <bottom style="thin">
        <color rgb="FF18181B"/>
      </bottom>
      <diagonal/>
    </border>
    <border>
      <left/>
      <right/>
      <top style="thin">
        <color rgb="FFE4E4E7"/>
      </top>
      <bottom/>
      <diagonal/>
    </border>
    <border>
      <left/>
      <right/>
      <top/>
      <bottom style="thin">
        <color rgb="FFE4E4E7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bottom" indent="1"/>
    </xf>
    <xf numFmtId="0" fontId="2" fillId="2" borderId="1" xfId="0" applyFont="1" applyFill="1" applyBorder="1" applyAlignment="1">
      <alignment vertical="top" indent="1"/>
    </xf>
    <xf numFmtId="0" fontId="3" fillId="0" borderId="0" xfId="0" applyFont="1" applyAlignment="1">
      <alignment vertical="bottom"/>
    </xf>
    <xf numFmtId="0" fontId="0" fillId="0" borderId="0" xfId="0" applyAlignment="1">
      <alignment horizontal="right" vertical="bottom"/>
    </xf>
    <xf numFmtId="0" fontId="4" fillId="0" borderId="2" xfId="0" applyFont="1" applyBorder="1" applyAlignment="1">
      <alignment vertical="center" wrapText="1" indent="1"/>
    </xf>
    <xf numFmtId="164" fontId="5" fillId="3" borderId="3" xfId="0" applyNumberFormat="1" applyFont="1" applyFill="1" applyBorder="1" applyAlignment="1">
      <alignment horizontal="right" vertical="center" indent="1"/>
    </xf>
    <xf numFmtId="0" fontId="6" fillId="0" borderId="0" xfId="0" applyFont="1" applyAlignment="1">
      <alignment vertical="center" wrapText="1" indent="1"/>
    </xf>
    <xf numFmtId="3" fontId="5" fillId="3" borderId="3" xfId="0" applyNumberFormat="1" applyFont="1" applyFill="1" applyBorder="1" applyAlignment="1">
      <alignment horizontal="right" vertical="center" indent="1"/>
    </xf>
    <xf numFmtId="9" fontId="5" fillId="3" borderId="3" xfId="0" applyNumberFormat="1" applyFont="1" applyFill="1" applyBorder="1" applyAlignment="1">
      <alignment horizontal="right" vertical="center" indent="1"/>
    </xf>
    <xf numFmtId="165" fontId="5" fillId="3" borderId="3" xfId="0" applyNumberFormat="1" applyFont="1" applyFill="1" applyBorder="1" applyAlignment="1">
      <alignment horizontal="right" vertical="center" indent="1"/>
    </xf>
    <xf numFmtId="164" fontId="5" fillId="4" borderId="2" xfId="0" applyNumberFormat="1" applyFont="1" applyFill="1" applyBorder="1" applyAlignment="1">
      <alignment horizontal="right" vertical="center" indent="1"/>
    </xf>
    <xf numFmtId="0" fontId="7" fillId="0" borderId="2" xfId="0" applyFont="1" applyBorder="1" applyAlignment="1">
      <alignment vertical="center" wrapText="1" indent="1"/>
    </xf>
    <xf numFmtId="165" fontId="8" fillId="5" borderId="4" xfId="0" applyNumberFormat="1" applyFont="1" applyFill="1" applyBorder="1" applyAlignment="1">
      <alignment horizontal="right" vertical="center" indent="1"/>
    </xf>
    <xf numFmtId="166" fontId="5" fillId="4" borderId="2" xfId="0" applyNumberFormat="1" applyFont="1" applyFill="1" applyBorder="1" applyAlignment="1">
      <alignment horizontal="right" vertical="center" indent="1"/>
    </xf>
    <xf numFmtId="164" fontId="8" fillId="5" borderId="4" xfId="0" applyNumberFormat="1" applyFont="1" applyFill="1" applyBorder="1" applyAlignment="1">
      <alignment horizontal="right" vertical="center" indent="1"/>
    </xf>
    <xf numFmtId="49" fontId="5" fillId="4" borderId="2" xfId="0" applyNumberFormat="1" applyFont="1" applyFill="1" applyBorder="1" applyAlignment="1">
      <alignment vertical="center" wrapText="1" indent="1"/>
    </xf>
    <xf numFmtId="0" fontId="9" fillId="0" borderId="5" xfId="0" applyFont="1" applyBorder="1" applyAlignment="1">
      <alignment vertical="center"/>
    </xf>
    <xf numFmtId="0" fontId="10" fillId="5" borderId="4" xfId="0" applyFont="1" applyFill="1" applyBorder="1" applyAlignment="1">
      <alignment vertical="center" wrapText="1" indent="1"/>
    </xf>
    <xf numFmtId="49" fontId="5" fillId="3" borderId="3" xfId="0" applyNumberFormat="1" applyFont="1" applyFill="1" applyBorder="1" applyAlignment="1">
      <alignment vertical="center" indent="1"/>
    </xf>
    <xf numFmtId="49" fontId="4" fillId="4" borderId="2" xfId="0" applyNumberFormat="1" applyFont="1" applyFill="1" applyBorder="1" applyAlignment="1">
      <alignment vertical="center" wrapText="1" indent="1"/>
    </xf>
    <xf numFmtId="3" fontId="5" fillId="4" borderId="2" xfId="0" applyNumberFormat="1" applyFont="1" applyFill="1" applyBorder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10" fillId="5" borderId="4" xfId="0" applyFont="1" applyFill="1" applyBorder="1" applyAlignment="1">
      <alignment horizontal="center" vertical="center" wrapText="1"/>
    </xf>
    <xf numFmtId="165" fontId="11" fillId="4" borderId="2" xfId="0" applyNumberFormat="1" applyFont="1" applyFill="1" applyBorder="1" applyAlignment="1">
      <alignment horizontal="right" vertical="center" indent="1"/>
    </xf>
    <xf numFmtId="0" fontId="4" fillId="6" borderId="2" xfId="0" applyFont="1" applyFill="1" applyBorder="1" applyAlignment="1">
      <alignment vertical="center" wrapText="1" indent="1"/>
    </xf>
    <xf numFmtId="0" fontId="0" fillId="0" borderId="6" xfId="0" applyBorder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2</xdr:col>
      <xdr:colOff>2371725</xdr:colOff>
      <xdr:row>0</xdr:row>
      <xdr:rowOff>85725</xdr:rowOff>
    </xdr:from>
    <xdr:ext cx="1343025" cy="6477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5</xdr:col>
      <xdr:colOff>1571625</xdr:colOff>
      <xdr:row>0</xdr:row>
      <xdr:rowOff>85725</xdr:rowOff>
    </xdr:from>
    <xdr:ext cx="1343025" cy="6477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3</xdr:col>
      <xdr:colOff>1038225</xdr:colOff>
      <xdr:row>0</xdr:row>
      <xdr:rowOff>85725</xdr:rowOff>
    </xdr:from>
    <xdr:ext cx="1343025" cy="6477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5838825</xdr:colOff>
      <xdr:row>0</xdr:row>
      <xdr:rowOff>85725</xdr:rowOff>
    </xdr:from>
    <xdr:ext cx="1343025" cy="6477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anary.co/e-books/calculadora-de-cac-e-ltv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manary.co/e-books/calculadora-de-cac-e-ltv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anary.co/e-books/calculadora-de-cac-e-ltv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manary.co/e-books/calculadora-de-cac-e-ltv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3901"/>
    <pageSetUpPr fitToPage="1"/>
  </sheetPr>
  <dimension ref="A1:C26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22" customWidth="1"/>
    <col min="3" max="3" width="58" customWidth="1"/>
  </cols>
  <sheetData>
    <row r="1" ht="36" customHeight="1" spans="1:3" x14ac:dyDescent="0.25">
      <c r="A1" s="1" t="s">
        <v>0</v>
      </c>
      <c r="B1" s="1"/>
      <c r="C1" s="1"/>
    </row>
    <row r="2" ht="28" customHeight="1" spans="1:3" x14ac:dyDescent="0.25">
      <c r="A2" s="2" t="s">
        <v>1</v>
      </c>
      <c r="B2" s="2"/>
      <c r="C2" s="2"/>
    </row>
    <row r="3" ht="12" customHeight="1" x14ac:dyDescent="0.25"/>
    <row r="4" ht="26" customHeight="1" spans="1:3" x14ac:dyDescent="0.25">
      <c r="A4" s="3" t="s">
        <v>2</v>
      </c>
      <c r="B4" s="3"/>
      <c r="C4" s="4" t="s">
        <v>3</v>
      </c>
    </row>
    <row r="5" ht="24" customHeight="1" spans="1:3" x14ac:dyDescent="0.25">
      <c r="A5" s="5" t="s">
        <v>4</v>
      </c>
      <c r="B5" s="6">
        <v>25000</v>
      </c>
      <c r="C5" s="7" t="s">
        <v>5</v>
      </c>
    </row>
    <row r="6" ht="24" customHeight="1" spans="1:3" x14ac:dyDescent="0.25">
      <c r="A6" s="5" t="s">
        <v>6</v>
      </c>
      <c r="B6" s="6">
        <v>6000</v>
      </c>
      <c r="C6" s="7" t="s">
        <v>7</v>
      </c>
    </row>
    <row r="7" ht="24" customHeight="1" spans="1:3" x14ac:dyDescent="0.25">
      <c r="A7" s="5" t="s">
        <v>8</v>
      </c>
      <c r="B7" s="6">
        <v>18000</v>
      </c>
      <c r="C7" s="7" t="s">
        <v>9</v>
      </c>
    </row>
    <row r="8" ht="24" customHeight="1" spans="1:3" x14ac:dyDescent="0.25">
      <c r="A8" s="5" t="s">
        <v>10</v>
      </c>
      <c r="B8" s="6">
        <v>1000</v>
      </c>
      <c r="C8" s="7" t="s">
        <v>11</v>
      </c>
    </row>
    <row r="9" ht="24" customHeight="1" spans="1:3" x14ac:dyDescent="0.25">
      <c r="A9" s="5" t="s">
        <v>12</v>
      </c>
      <c r="B9" s="8">
        <v>20</v>
      </c>
      <c r="C9" s="7" t="s">
        <v>13</v>
      </c>
    </row>
    <row r="10" ht="24" customHeight="1" spans="1:3" x14ac:dyDescent="0.25">
      <c r="A10" s="5" t="s">
        <v>14</v>
      </c>
      <c r="B10" s="6">
        <v>1500</v>
      </c>
      <c r="C10" s="7" t="s">
        <v>15</v>
      </c>
    </row>
    <row r="11" ht="24" customHeight="1" spans="1:3" x14ac:dyDescent="0.25">
      <c r="A11" s="5" t="s">
        <v>16</v>
      </c>
      <c r="B11" s="9">
        <v>0.5</v>
      </c>
      <c r="C11" s="7" t="s">
        <v>17</v>
      </c>
    </row>
    <row r="12" ht="24" customHeight="1" spans="1:3" x14ac:dyDescent="0.25">
      <c r="A12" s="5" t="s">
        <v>18</v>
      </c>
      <c r="B12" s="8">
        <v>18</v>
      </c>
      <c r="C12" s="7" t="s">
        <v>19</v>
      </c>
    </row>
    <row r="13" ht="24" customHeight="1" spans="1:3" x14ac:dyDescent="0.25">
      <c r="A13" s="5" t="s">
        <v>20</v>
      </c>
      <c r="B13" s="10">
        <v>3</v>
      </c>
      <c r="C13" s="7" t="s">
        <v>21</v>
      </c>
    </row>
    <row r="14" ht="12" customHeight="1" x14ac:dyDescent="0.25"/>
    <row r="15" ht="26" customHeight="1" spans="1:3" x14ac:dyDescent="0.25">
      <c r="A15" s="3" t="s">
        <v>22</v>
      </c>
      <c r="B15" s="3"/>
      <c r="C15" s="3"/>
    </row>
    <row r="16" ht="24" customHeight="1" spans="1:2" x14ac:dyDescent="0.25">
      <c r="A16" s="5" t="s">
        <v>23</v>
      </c>
      <c r="B16" s="11">
        <f>SUM(B5:B8)</f>
      </c>
    </row>
    <row r="17" ht="24" customHeight="1" spans="1:2" x14ac:dyDescent="0.25">
      <c r="A17" s="5" t="s">
        <v>24</v>
      </c>
      <c r="B17" s="11">
        <f>IFERROR(B16/B9,"")</f>
      </c>
    </row>
    <row r="18" ht="24" customHeight="1" spans="1:2" x14ac:dyDescent="0.25">
      <c r="A18" s="5" t="s">
        <v>25</v>
      </c>
      <c r="B18" s="11">
        <f>IFERROR(B5/B9,"")</f>
      </c>
    </row>
    <row r="19" ht="24" customHeight="1" spans="1:2" x14ac:dyDescent="0.25">
      <c r="A19" s="5" t="s">
        <v>26</v>
      </c>
      <c r="B19" s="11">
        <f>B10*B11</f>
      </c>
    </row>
    <row r="20" ht="24" customHeight="1" spans="1:2" x14ac:dyDescent="0.25">
      <c r="A20" s="5" t="s">
        <v>27</v>
      </c>
      <c r="B20" s="11">
        <f>B19*B12</f>
      </c>
    </row>
    <row r="21" ht="24" customHeight="1" spans="1:2" x14ac:dyDescent="0.25">
      <c r="A21" s="12" t="s">
        <v>28</v>
      </c>
      <c r="B21" s="13">
        <f>IFERROR(B20/B17,"")</f>
      </c>
    </row>
    <row r="22" ht="24" customHeight="1" spans="1:2" x14ac:dyDescent="0.25">
      <c r="A22" s="5" t="s">
        <v>29</v>
      </c>
      <c r="B22" s="14">
        <f>IFERROR(B17/B19,"")</f>
      </c>
    </row>
    <row r="23" ht="24" customHeight="1" spans="1:2" x14ac:dyDescent="0.25">
      <c r="A23" s="12" t="s">
        <v>30</v>
      </c>
      <c r="B23" s="15">
        <f>IFERROR(B20/B13,"")</f>
      </c>
    </row>
    <row r="24" ht="36" customHeight="1" spans="1:3" x14ac:dyDescent="0.25">
      <c r="A24" s="12" t="s">
        <v>31</v>
      </c>
      <c r="B24" s="16">
        <f>IF(B21="","",IF(B21&gt;=B13,"Saudável: há espaço para investir mais até o CAC máximo",IF(B21&gt;=1,"Dá lucro, mas abaixo da meta: reduza o CAC ou aumente o LTV antes de escalar","Prejuízo: cada cliente novo custa mais do que deixa")))</f>
      </c>
      <c r="C24" s="16"/>
    </row>
    <row r="25" ht="14" customHeight="1" x14ac:dyDescent="0.25"/>
    <row r="26" ht="26" customHeight="1" spans="1:3" x14ac:dyDescent="0.25">
      <c r="A26" s="17" t="s">
        <v>32</v>
      </c>
      <c r="B26" s="17"/>
      <c r="C26" s="17"/>
    </row>
  </sheetData>
  <mergeCells count="6">
    <mergeCell ref="A1:C1"/>
    <mergeCell ref="A2:C2"/>
    <mergeCell ref="A4:B4"/>
    <mergeCell ref="A15:C15"/>
    <mergeCell ref="B24:C24"/>
    <mergeCell ref="A26:C26"/>
  </mergeCells>
  <hyperlinks>
    <hyperlink ref="A26" r:id="rId1"/>
  </hyperlinks>
  <printOptions horizontalCentered="1"/>
  <pageMargins left="0.25" right="0.25" top="0.4" bottom="0.4" header="0.2" footer="0.2"/>
  <pageSetup paperSize="9" orientation="portrait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181B"/>
    <pageSetUpPr fitToPage="1"/>
  </sheetPr>
  <dimension ref="A1:F17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22" customWidth="1"/>
    <col min="3" max="4" width="18" customWidth="1"/>
    <col min="5" max="5" width="22" customWidth="1"/>
    <col min="6" max="6" width="46" customWidth="1"/>
  </cols>
  <sheetData>
    <row r="1" ht="36" customHeight="1" spans="1:6" x14ac:dyDescent="0.25">
      <c r="A1" s="1" t="s">
        <v>33</v>
      </c>
      <c r="B1" s="1"/>
      <c r="C1" s="1"/>
      <c r="D1" s="1"/>
      <c r="E1" s="1"/>
      <c r="F1" s="1"/>
    </row>
    <row r="2" ht="28" customHeight="1" spans="1:6" x14ac:dyDescent="0.25">
      <c r="A2" s="2" t="s">
        <v>34</v>
      </c>
      <c r="B2" s="2"/>
      <c r="C2" s="2"/>
      <c r="D2" s="2"/>
      <c r="E2" s="2"/>
      <c r="F2" s="2"/>
    </row>
    <row r="3" ht="26" customHeight="1" spans="1:6" x14ac:dyDescent="0.25">
      <c r="A3" s="3" t="s">
        <v>35</v>
      </c>
      <c r="B3" s="3"/>
      <c r="C3" s="4" t="s">
        <v>3</v>
      </c>
      <c r="D3" s="4"/>
      <c r="E3" s="4"/>
      <c r="F3" s="4"/>
    </row>
    <row r="4" ht="30" customHeight="1" spans="1:6" x14ac:dyDescent="0.25">
      <c r="A4" s="18" t="s">
        <v>36</v>
      </c>
      <c r="B4" s="18" t="s">
        <v>4</v>
      </c>
      <c r="C4" s="18" t="s">
        <v>37</v>
      </c>
      <c r="D4" s="18" t="s">
        <v>38</v>
      </c>
      <c r="E4" s="18" t="s">
        <v>39</v>
      </c>
      <c r="F4" s="18" t="s">
        <v>40</v>
      </c>
    </row>
    <row r="5" ht="24" customHeight="1" spans="1:6" x14ac:dyDescent="0.25">
      <c r="A5" s="19" t="s">
        <v>41</v>
      </c>
      <c r="B5" s="6">
        <v>10000</v>
      </c>
      <c r="C5" s="8">
        <v>9</v>
      </c>
      <c r="D5" s="11">
        <f>IFERROR(B5/C5,"")</f>
      </c>
      <c r="E5" s="11">
        <f>IFERROR(Calculadora!$B$23*Calculadora!$B$5/Calculadora!$B$16,"")</f>
      </c>
      <c r="F5" s="20">
        <f>IF(OR(B5=0,D5=""),"",IF(D5&lt;=E5,"Abaixo do teto: pode receber mais verba","Acima do teto: otimizar antes de manter"))</f>
      </c>
    </row>
    <row r="6" ht="24" customHeight="1" spans="1:6" x14ac:dyDescent="0.25">
      <c r="A6" s="19" t="s">
        <v>42</v>
      </c>
      <c r="B6" s="6">
        <v>8000</v>
      </c>
      <c r="C6" s="8">
        <v>5</v>
      </c>
      <c r="D6" s="11">
        <f>IFERROR(B6/C6,"")</f>
      </c>
      <c r="E6" s="11">
        <f>IFERROR(Calculadora!$B$23*Calculadora!$B$5/Calculadora!$B$16,"")</f>
      </c>
      <c r="F6" s="20">
        <f>IF(OR(B6=0,D6=""),"",IF(D6&lt;=E6,"Abaixo do teto: pode receber mais verba","Acima do teto: otimizar antes de manter"))</f>
      </c>
    </row>
    <row r="7" ht="24" customHeight="1" spans="1:6" x14ac:dyDescent="0.25">
      <c r="A7" s="19" t="s">
        <v>43</v>
      </c>
      <c r="B7" s="6">
        <v>4000</v>
      </c>
      <c r="C7" s="8">
        <v>1</v>
      </c>
      <c r="D7" s="11">
        <f>IFERROR(B7/C7,"")</f>
      </c>
      <c r="E7" s="11">
        <f>IFERROR(Calculadora!$B$23*Calculadora!$B$5/Calculadora!$B$16,"")</f>
      </c>
      <c r="F7" s="20">
        <f>IF(OR(B7=0,D7=""),"",IF(D7&lt;=E7,"Abaixo do teto: pode receber mais verba","Acima do teto: otimizar antes de manter"))</f>
      </c>
    </row>
    <row r="8" ht="24" customHeight="1" spans="1:6" x14ac:dyDescent="0.25">
      <c r="A8" s="19" t="s">
        <v>44</v>
      </c>
      <c r="B8" s="6">
        <v>1500</v>
      </c>
      <c r="C8" s="8">
        <v>2</v>
      </c>
      <c r="D8" s="11">
        <f>IFERROR(B8/C8,"")</f>
      </c>
      <c r="E8" s="11">
        <f>IFERROR(Calculadora!$B$23*Calculadora!$B$5/Calculadora!$B$16,"")</f>
      </c>
      <c r="F8" s="20">
        <f>IF(OR(B8=0,D8=""),"",IF(D8&lt;=E8,"Abaixo do teto: pode receber mais verba","Acima do teto: otimizar antes de manter"))</f>
      </c>
    </row>
    <row r="9" ht="24" customHeight="1" spans="1:6" x14ac:dyDescent="0.25">
      <c r="A9" s="19" t="s">
        <v>45</v>
      </c>
      <c r="B9" s="6">
        <v>500</v>
      </c>
      <c r="C9" s="8">
        <v>2</v>
      </c>
      <c r="D9" s="11">
        <f>IFERROR(B9/C9,"")</f>
      </c>
      <c r="E9" s="11">
        <f>IFERROR(Calculadora!$B$23*Calculadora!$B$5/Calculadora!$B$16,"")</f>
      </c>
      <c r="F9" s="20">
        <f>IF(OR(B9=0,D9=""),"",IF(D9&lt;=E9,"Abaixo do teto: pode receber mais verba","Acima do teto: otimizar antes de manter"))</f>
      </c>
    </row>
    <row r="10" ht="24" customHeight="1" spans="1:6" x14ac:dyDescent="0.25">
      <c r="A10" s="19" t="s">
        <v>46</v>
      </c>
      <c r="B10" s="6">
        <v>1000</v>
      </c>
      <c r="C10" s="8">
        <v>1</v>
      </c>
      <c r="D10" s="11">
        <f>IFERROR(B10/C10,"")</f>
      </c>
      <c r="E10" s="11">
        <f>IFERROR(Calculadora!$B$23*Calculadora!$B$5/Calculadora!$B$16,"")</f>
      </c>
      <c r="F10" s="20">
        <f>IF(OR(B10=0,D10=""),"",IF(D10&lt;=E10,"Abaixo do teto: pode receber mais verba","Acima do teto: otimizar antes de manter"))</f>
      </c>
    </row>
    <row r="11" ht="24" customHeight="1" spans="1:6" x14ac:dyDescent="0.25">
      <c r="A11" s="19" t="s">
        <v>47</v>
      </c>
      <c r="B11" s="6">
        <v>0</v>
      </c>
      <c r="C11" s="8">
        <v>0</v>
      </c>
      <c r="D11" s="11">
        <f>IFERROR(B11/C11,"")</f>
      </c>
      <c r="E11" s="11">
        <f>IFERROR(Calculadora!$B$23*Calculadora!$B$5/Calculadora!$B$16,"")</f>
      </c>
      <c r="F11" s="20">
        <f>IF(OR(B11=0,D11=""),"",IF(D11&lt;=E11,"Abaixo do teto: pode receber mais verba","Acima do teto: otimizar antes de manter"))</f>
      </c>
    </row>
    <row r="12" ht="24" customHeight="1" spans="1:6" x14ac:dyDescent="0.25">
      <c r="A12" s="19" t="s">
        <v>47</v>
      </c>
      <c r="B12" s="6">
        <v>0</v>
      </c>
      <c r="C12" s="8">
        <v>0</v>
      </c>
      <c r="D12" s="11">
        <f>IFERROR(B12/C12,"")</f>
      </c>
      <c r="E12" s="11">
        <f>IFERROR(Calculadora!$B$23*Calculadora!$B$5/Calculadora!$B$16,"")</f>
      </c>
      <c r="F12" s="20">
        <f>IF(OR(B12=0,D12=""),"",IF(D12&lt;=E12,"Abaixo do teto: pode receber mais verba","Acima do teto: otimizar antes de manter"))</f>
      </c>
    </row>
    <row r="13" ht="26" customHeight="1" spans="1:4" x14ac:dyDescent="0.25">
      <c r="A13" s="12" t="s">
        <v>48</v>
      </c>
      <c r="B13" s="11">
        <f>SUM(B5:B12)</f>
      </c>
      <c r="C13" s="21">
        <f>SUM(C5:C12)</f>
      </c>
      <c r="D13" s="15">
        <f>IFERROR(B13/C13,"")</f>
      </c>
    </row>
    <row r="14" ht="12" customHeight="1" x14ac:dyDescent="0.25"/>
    <row r="15" ht="30" customHeight="1" spans="1:6" x14ac:dyDescent="0.25">
      <c r="A15" s="22" t="s">
        <v>49</v>
      </c>
      <c r="B15" s="22"/>
      <c r="C15" s="22"/>
      <c r="D15" s="22"/>
      <c r="E15" s="22"/>
      <c r="F15" s="22"/>
    </row>
    <row r="16" ht="12" customHeight="1" x14ac:dyDescent="0.25"/>
    <row r="17" ht="26" customHeight="1" spans="1:6" x14ac:dyDescent="0.25">
      <c r="A17" s="17" t="s">
        <v>32</v>
      </c>
      <c r="B17" s="17"/>
      <c r="C17" s="17"/>
      <c r="D17" s="17"/>
      <c r="E17" s="17"/>
      <c r="F17" s="17"/>
    </row>
  </sheetData>
  <mergeCells count="6">
    <mergeCell ref="A1:F1"/>
    <mergeCell ref="A2:F2"/>
    <mergeCell ref="A3:B3"/>
    <mergeCell ref="C3:F3"/>
    <mergeCell ref="A15:F15"/>
    <mergeCell ref="A17:F17"/>
  </mergeCells>
  <hyperlinks>
    <hyperlink ref="A17" r:id="rId1"/>
  </hyperlinks>
  <printOptions horizontalCentered="1"/>
  <pageMargins left="0.25" right="0.25" top="0.4" bottom="0.4" header="0.2" footer="0.2"/>
  <pageSetup paperSize="9" orientation="landscape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181B"/>
    <pageSetUpPr fitToPage="1"/>
  </sheetPr>
  <dimension ref="A1:E12"/>
  <sheetViews>
    <sheetView workbookViewId="0" showGridLines="0"/>
  </sheetViews>
  <sheetFormatPr defaultRowHeight="15" outlineLevelRow="0" outlineLevelCol="0" x14ac:dyDescent="55"/>
  <cols>
    <col min="1" max="1" width="50" customWidth="1"/>
    <col min="2" max="5" width="19" customWidth="1"/>
  </cols>
  <sheetData>
    <row r="1" ht="36" customHeight="1" spans="1:5" x14ac:dyDescent="0.25">
      <c r="A1" s="1" t="s">
        <v>50</v>
      </c>
      <c r="B1" s="1"/>
      <c r="C1" s="1"/>
      <c r="D1" s="1"/>
      <c r="E1" s="1"/>
    </row>
    <row r="2" ht="28" customHeight="1" spans="1:5" x14ac:dyDescent="0.25">
      <c r="A2" s="2" t="s">
        <v>51</v>
      </c>
      <c r="B2" s="2"/>
      <c r="C2" s="2"/>
      <c r="D2" s="2"/>
      <c r="E2" s="2"/>
    </row>
    <row r="3" ht="14" customHeight="1" x14ac:dyDescent="0.25"/>
    <row r="4" ht="30" customHeight="1" spans="1:5" x14ac:dyDescent="0.25">
      <c r="A4" s="18" t="s">
        <v>52</v>
      </c>
      <c r="B4" s="23" t="s">
        <v>53</v>
      </c>
      <c r="C4" s="23" t="s">
        <v>54</v>
      </c>
      <c r="D4" s="23" t="s">
        <v>55</v>
      </c>
      <c r="E4" s="23" t="s">
        <v>56</v>
      </c>
    </row>
    <row r="5" ht="24" customHeight="1" spans="1:5" x14ac:dyDescent="0.25">
      <c r="A5" s="12" t="s">
        <v>57</v>
      </c>
      <c r="B5" s="11">
        <f>IFERROR(Calculadora!B17,"")</f>
      </c>
      <c r="C5" s="11">
        <f>IFERROR(Calculadora!B20,"")</f>
      </c>
      <c r="D5" s="24">
        <f>IFERROR(C5/B5,"")</f>
      </c>
      <c r="E5" s="11">
        <f>IFERROR(C5/Calculadora!$B$13,"")</f>
      </c>
    </row>
    <row r="6" ht="24" customHeight="1" spans="1:5" x14ac:dyDescent="0.25">
      <c r="A6" s="25" t="s">
        <v>58</v>
      </c>
      <c r="B6" s="11">
        <f>IFERROR(Calculadora!B16/(Calculadora!B9*1.2),"")</f>
      </c>
      <c r="C6" s="11">
        <f>IFERROR(Calculadora!B20,"")</f>
      </c>
      <c r="D6" s="24">
        <f>IFERROR(C6/B6,"")</f>
      </c>
      <c r="E6" s="11">
        <f>IFERROR(C6/Calculadora!$B$13,"")</f>
      </c>
    </row>
    <row r="7" ht="24" customHeight="1" spans="1:5" x14ac:dyDescent="0.25">
      <c r="A7" s="5" t="s">
        <v>59</v>
      </c>
      <c r="B7" s="11">
        <f>IFERROR(Calculadora!B17,"")</f>
      </c>
      <c r="C7" s="11">
        <f>IFERROR(Calculadora!B10*1.1*Calculadora!B11*Calculadora!B12,"")</f>
      </c>
      <c r="D7" s="24">
        <f>IFERROR(C7/B7,"")</f>
      </c>
      <c r="E7" s="11">
        <f>IFERROR(C7/Calculadora!$B$13,"")</f>
      </c>
    </row>
    <row r="8" ht="24" customHeight="1" spans="1:5" x14ac:dyDescent="0.25">
      <c r="A8" s="25" t="s">
        <v>60</v>
      </c>
      <c r="B8" s="11">
        <f>IFERROR(Calculadora!B17,"")</f>
      </c>
      <c r="C8" s="11">
        <f>IFERROR(Calculadora!B19*(Calculadora!B12+3),"")</f>
      </c>
      <c r="D8" s="24">
        <f>IFERROR(C8/B8,"")</f>
      </c>
      <c r="E8" s="11">
        <f>IFERROR(C8/Calculadora!$B$13,"")</f>
      </c>
    </row>
    <row r="9" ht="24" customHeight="1" spans="1:5" x14ac:dyDescent="0.25">
      <c r="A9" s="5" t="s">
        <v>61</v>
      </c>
      <c r="B9" s="11">
        <f>IFERROR(Calculadora!B17*0.85,"")</f>
      </c>
      <c r="C9" s="11">
        <f>IFERROR(Calculadora!B20,"")</f>
      </c>
      <c r="D9" s="24">
        <f>IFERROR(C9/B9,"")</f>
      </c>
      <c r="E9" s="11">
        <f>IFERROR(C9/Calculadora!$B$13,"")</f>
      </c>
    </row>
    <row r="10" ht="24" customHeight="1" spans="1:5" x14ac:dyDescent="0.25">
      <c r="A10" s="25" t="s">
        <v>62</v>
      </c>
      <c r="B10" s="11">
        <f>IFERROR(Calculadora!B17,"")</f>
      </c>
      <c r="C10" s="11">
        <f>IFERROR(Calculadora!B10*(Calculadora!B11+0.05)*Calculadora!B12,"")</f>
      </c>
      <c r="D10" s="24">
        <f>IFERROR(C10/B10,"")</f>
      </c>
      <c r="E10" s="11">
        <f>IFERROR(C10/Calculadora!$B$13,"")</f>
      </c>
    </row>
    <row r="11" ht="14" customHeight="1" x14ac:dyDescent="0.25"/>
    <row r="12" ht="26" customHeight="1" spans="1:5" x14ac:dyDescent="0.25">
      <c r="A12" s="17" t="s">
        <v>32</v>
      </c>
      <c r="B12" s="17"/>
      <c r="C12" s="17"/>
      <c r="D12" s="17"/>
      <c r="E12" s="17"/>
    </row>
  </sheetData>
  <mergeCells count="3">
    <mergeCell ref="A1:E1"/>
    <mergeCell ref="A2:E2"/>
    <mergeCell ref="A12:E12"/>
  </mergeCells>
  <hyperlinks>
    <hyperlink ref="A12" r:id="rId1"/>
  </hyperlinks>
  <printOptions horizontalCentered="1"/>
  <pageMargins left="0.25" right="0.25" top="0.4" bottom="0.4" header="0.2" footer="0.2"/>
  <pageSetup paperSize="9" orientation="portrait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181B"/>
    <pageSetUpPr fitToPage="1"/>
  </sheetPr>
  <dimension ref="A1:A13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ht="36" customHeight="1" spans="1:1" x14ac:dyDescent="0.25">
      <c r="A1" s="1" t="s">
        <v>63</v>
      </c>
    </row>
    <row r="2" ht="28" customHeight="1" spans="1:1" x14ac:dyDescent="0.25">
      <c r="A2" s="2" t="s">
        <v>64</v>
      </c>
    </row>
    <row r="3" ht="14" customHeight="1" x14ac:dyDescent="0.25"/>
    <row r="4" ht="24" customHeight="1" spans="1:1" x14ac:dyDescent="0.25">
      <c r="A4" s="26" t="s">
        <v>65</v>
      </c>
    </row>
    <row r="5" ht="24" customHeight="1" spans="1:1" x14ac:dyDescent="0.25">
      <c r="A5" s="26" t="s">
        <v>66</v>
      </c>
    </row>
    <row r="6" ht="24" customHeight="1" spans="1:1" x14ac:dyDescent="0.25">
      <c r="A6" s="26" t="s">
        <v>67</v>
      </c>
    </row>
    <row r="7" ht="35" customHeight="1" spans="1:1" x14ac:dyDescent="0.25">
      <c r="A7" s="26" t="s">
        <v>68</v>
      </c>
    </row>
    <row r="8" ht="24" customHeight="1" spans="1:1" x14ac:dyDescent="0.25">
      <c r="A8" s="26" t="s">
        <v>69</v>
      </c>
    </row>
    <row r="9" ht="35" customHeight="1" spans="1:1" x14ac:dyDescent="0.25">
      <c r="A9" s="26" t="s">
        <v>70</v>
      </c>
    </row>
    <row r="10" ht="24" customHeight="1" spans="1:1" x14ac:dyDescent="0.25">
      <c r="A10" s="26" t="s">
        <v>71</v>
      </c>
    </row>
    <row r="11" ht="24" customHeight="1" spans="1:1" x14ac:dyDescent="0.25">
      <c r="A11" s="26" t="s">
        <v>72</v>
      </c>
    </row>
    <row r="12" ht="14" customHeight="1" x14ac:dyDescent="0.25"/>
    <row r="13" ht="26" customHeight="1" spans="1:1" x14ac:dyDescent="0.25">
      <c r="A13" s="17" t="s">
        <v>32</v>
      </c>
    </row>
  </sheetData>
  <hyperlinks>
    <hyperlink ref="A13" r:id="rId1"/>
  </hyperlinks>
  <printOptions horizontalCentered="1"/>
  <pageMargins left="0.25" right="0.25" top="0.4" bottom="0.4" header="0.2" footer="0.2"/>
  <pageSetup paperSize="9" orientation="portrait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Calculadora</vt:lpstr>
      <vt:lpstr>CAC por canal</vt:lpstr>
      <vt:lpstr>Cenários</vt:lpstr>
      <vt:lpstr>Como usar</vt:lpstr>
    </vt:vector>
  </TitlesOfParts>
  <Company>Manáry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Manáry</dc:creator>
  <dc:title>Calculadora de CAC e LTV</dc:title>
  <dc:subject/>
  <dc:description/>
  <cp:keywords/>
  <cp:category/>
  <cp:lastModifiedBy>Unknown</cp:lastModifiedBy>
  <dcterms:created xsi:type="dcterms:W3CDTF">2026-10-14T23:19:22Z</dcterms:created>
  <dcterms:modified xsi:type="dcterms:W3CDTF">2026-10-14T23:19:22Z</dcterms:modified>
</cp:coreProperties>
</file>